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60" yWindow="140" windowWidth="18900" windowHeight="7090" activeTab="1"/>
  </bookViews>
  <sheets>
    <sheet name="Feuil1" sheetId="1" r:id="rId1"/>
    <sheet name="VENTES" sheetId="2" r:id="rId2"/>
    <sheet name="PRODUITS" sheetId="3" r:id="rId3"/>
  </sheets>
  <definedNames>
    <definedName name="_xlnm._FilterDatabase" localSheetId="1" hidden="1">VENTES!$A$1:$L$15</definedName>
  </definedNames>
  <calcPr calcId="125725"/>
</workbook>
</file>

<file path=xl/calcChain.xml><?xml version="1.0" encoding="utf-8"?>
<calcChain xmlns="http://schemas.openxmlformats.org/spreadsheetml/2006/main">
  <c r="K13" i="2"/>
  <c r="H19"/>
  <c r="J12"/>
  <c r="J11"/>
  <c r="M3"/>
  <c r="M4"/>
  <c r="M5"/>
  <c r="M6"/>
  <c r="M7"/>
  <c r="M8"/>
  <c r="M2"/>
  <c r="L3"/>
  <c r="L4"/>
  <c r="L5"/>
  <c r="L6"/>
  <c r="L7"/>
  <c r="L8"/>
  <c r="L2"/>
  <c r="K3"/>
  <c r="K4"/>
  <c r="K5"/>
  <c r="K6"/>
  <c r="K7"/>
  <c r="K8"/>
  <c r="K2"/>
  <c r="J3"/>
  <c r="J4"/>
  <c r="J5"/>
  <c r="J6"/>
  <c r="J7"/>
  <c r="J8"/>
  <c r="J2"/>
  <c r="F15"/>
  <c r="F14"/>
  <c r="I3"/>
  <c r="I4"/>
  <c r="I5"/>
  <c r="I6"/>
  <c r="I7"/>
  <c r="I8"/>
  <c r="I2"/>
  <c r="F13"/>
  <c r="F12"/>
  <c r="F11"/>
  <c r="F10"/>
  <c r="G10" s="1"/>
  <c r="F9"/>
  <c r="I9" l="1"/>
  <c r="F17"/>
</calcChain>
</file>

<file path=xl/sharedStrings.xml><?xml version="1.0" encoding="utf-8"?>
<sst xmlns="http://schemas.openxmlformats.org/spreadsheetml/2006/main" count="78" uniqueCount="50">
  <si>
    <t>Ville</t>
  </si>
  <si>
    <t>Date</t>
  </si>
  <si>
    <t>ID</t>
  </si>
  <si>
    <t>ID PRODUIT</t>
  </si>
  <si>
    <t>Produit</t>
  </si>
  <si>
    <t>Prix Unitaire</t>
  </si>
  <si>
    <t>Vendeur</t>
  </si>
  <si>
    <t>Casablanca</t>
  </si>
  <si>
    <t>V1</t>
  </si>
  <si>
    <t>P001</t>
  </si>
  <si>
    <t>PC</t>
  </si>
  <si>
    <t>Amal</t>
  </si>
  <si>
    <t>Rabat</t>
  </si>
  <si>
    <t>V2</t>
  </si>
  <si>
    <t>P002</t>
  </si>
  <si>
    <t>Laptop</t>
  </si>
  <si>
    <t>Youssef</t>
  </si>
  <si>
    <t>V3</t>
  </si>
  <si>
    <t>P003</t>
  </si>
  <si>
    <t>Imprimante</t>
  </si>
  <si>
    <t>Marrakech</t>
  </si>
  <si>
    <t>V4</t>
  </si>
  <si>
    <t>Sara</t>
  </si>
  <si>
    <t>V5</t>
  </si>
  <si>
    <t>V6</t>
  </si>
  <si>
    <t>V7</t>
  </si>
  <si>
    <t>CodeProduit</t>
  </si>
  <si>
    <t>Stock</t>
  </si>
  <si>
    <t>P004</t>
  </si>
  <si>
    <t>Scanner</t>
  </si>
  <si>
    <t>P005</t>
  </si>
  <si>
    <t>Projecteur</t>
  </si>
  <si>
    <t>Quantity</t>
  </si>
  <si>
    <t>somme</t>
  </si>
  <si>
    <t>moyenne</t>
  </si>
  <si>
    <t>min</t>
  </si>
  <si>
    <t>max</t>
  </si>
  <si>
    <t>CA</t>
  </si>
  <si>
    <t>NB</t>
  </si>
  <si>
    <t>NBVAL</t>
  </si>
  <si>
    <t>total</t>
  </si>
  <si>
    <t>arrondi</t>
  </si>
  <si>
    <t>ent</t>
  </si>
  <si>
    <t>VARIATION</t>
  </si>
  <si>
    <t>condition si</t>
  </si>
  <si>
    <t>condition sur region</t>
  </si>
  <si>
    <t>SIET</t>
  </si>
  <si>
    <t>SIOU</t>
  </si>
  <si>
    <t>SOMMESI</t>
  </si>
  <si>
    <t>SOMMESIENS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</si>
</sst>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14" fontId="0" fillId="0" borderId="0" xfId="0" applyNumberFormat="1"/>
    <xf numFmtId="20" fontId="0" fillId="0" borderId="0" xfId="0" applyNumberFormat="1"/>
    <xf numFmtId="0" fontId="2" fillId="0" borderId="0" xfId="0" applyFont="1"/>
    <xf numFmtId="0" fontId="0" fillId="2" borderId="0" xfId="0" applyFill="1"/>
    <xf numFmtId="9" fontId="0" fillId="0" borderId="0" xfId="1" applyFont="1"/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E2:F2"/>
  <sheetViews>
    <sheetView workbookViewId="0">
      <selection activeCell="G2" sqref="G2"/>
    </sheetView>
  </sheetViews>
  <sheetFormatPr baseColWidth="10" defaultRowHeight="14.5"/>
  <sheetData>
    <row r="2" spans="5:6">
      <c r="E2" s="1">
        <v>46053</v>
      </c>
      <c r="F2" s="2">
        <v>0.57847222222222217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"/>
  <sheetViews>
    <sheetView tabSelected="1" topLeftCell="G1" zoomScale="145" zoomScaleNormal="145" workbookViewId="0">
      <selection activeCell="N1" sqref="N1"/>
    </sheetView>
  </sheetViews>
  <sheetFormatPr baseColWidth="10" defaultRowHeight="14.5"/>
  <cols>
    <col min="8" max="8" width="15.26953125" customWidth="1"/>
    <col min="10" max="10" width="18.26953125" customWidth="1"/>
    <col min="11" max="11" width="17.6328125" customWidth="1"/>
    <col min="13" max="13" width="18.7265625" customWidth="1"/>
  </cols>
  <sheetData>
    <row r="1" spans="1:1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32</v>
      </c>
      <c r="G1" t="s">
        <v>5</v>
      </c>
      <c r="H1" t="s">
        <v>6</v>
      </c>
      <c r="I1" t="s">
        <v>40</v>
      </c>
      <c r="J1" t="s">
        <v>44</v>
      </c>
      <c r="K1" t="s">
        <v>45</v>
      </c>
      <c r="L1" t="s">
        <v>46</v>
      </c>
      <c r="M1" t="s">
        <v>47</v>
      </c>
    </row>
    <row r="2" spans="1:13">
      <c r="A2" t="s">
        <v>7</v>
      </c>
      <c r="B2" s="1">
        <v>45296</v>
      </c>
      <c r="C2" t="s">
        <v>8</v>
      </c>
      <c r="D2" t="s">
        <v>9</v>
      </c>
      <c r="E2" t="s">
        <v>10</v>
      </c>
      <c r="F2">
        <v>10</v>
      </c>
      <c r="G2">
        <v>7000</v>
      </c>
      <c r="H2" t="s">
        <v>11</v>
      </c>
      <c r="I2">
        <f>F2*G2</f>
        <v>70000</v>
      </c>
      <c r="J2" t="str">
        <f>IF(F2&gt;=5,"objectif atteint","objectif non atteint")</f>
        <v>objectif atteint</v>
      </c>
      <c r="K2" t="str">
        <f>IF(A2="Casablanca","casa","autre region")</f>
        <v>casa</v>
      </c>
      <c r="L2" t="str">
        <f>IF(AND(F2&gt;=5,E2="PC"),"objectifs PC atteint","non")</f>
        <v>objectifs PC atteint</v>
      </c>
      <c r="M2" t="str">
        <f>IF(OR(F2&gt;=5,E2="PC"),"objectifs PC atteint","non")</f>
        <v>objectifs PC atteint</v>
      </c>
    </row>
    <row r="3" spans="1:13">
      <c r="A3" t="s">
        <v>12</v>
      </c>
      <c r="B3" s="1">
        <v>45298</v>
      </c>
      <c r="C3" t="s">
        <v>13</v>
      </c>
      <c r="D3" t="s">
        <v>14</v>
      </c>
      <c r="E3" t="s">
        <v>15</v>
      </c>
      <c r="F3">
        <v>5</v>
      </c>
      <c r="G3">
        <v>9000</v>
      </c>
      <c r="H3" t="s">
        <v>16</v>
      </c>
      <c r="I3">
        <f t="shared" ref="I3:I8" si="0">F3*G3</f>
        <v>45000</v>
      </c>
      <c r="J3" t="str">
        <f t="shared" ref="J3:J8" si="1">IF(F3&gt;=5,"objectif atteint","objectif non atteint")</f>
        <v>objectif atteint</v>
      </c>
      <c r="K3" t="str">
        <f t="shared" ref="K3:K8" si="2">IF(A3="Casablanca","casa","autre region")</f>
        <v>autre region</v>
      </c>
      <c r="L3" t="str">
        <f t="shared" ref="L3:L8" si="3">IF(AND(F3&gt;=5,E3="PC"),"objectifs PC atteint","non")</f>
        <v>non</v>
      </c>
      <c r="M3" t="str">
        <f t="shared" ref="M3:M8" si="4">IF(OR(F3&gt;=5,E3="PC"),"objectifs PC atteint","non")</f>
        <v>objectifs PC atteint</v>
      </c>
    </row>
    <row r="4" spans="1:13">
      <c r="A4" t="s">
        <v>7</v>
      </c>
      <c r="B4" s="1">
        <v>45301</v>
      </c>
      <c r="C4" t="s">
        <v>17</v>
      </c>
      <c r="D4" t="s">
        <v>18</v>
      </c>
      <c r="E4" t="s">
        <v>19</v>
      </c>
      <c r="F4">
        <v>3</v>
      </c>
      <c r="G4">
        <v>2000</v>
      </c>
      <c r="H4" t="s">
        <v>11</v>
      </c>
      <c r="I4">
        <f t="shared" si="0"/>
        <v>6000</v>
      </c>
      <c r="J4" t="str">
        <f t="shared" si="1"/>
        <v>objectif non atteint</v>
      </c>
      <c r="K4" t="str">
        <f t="shared" si="2"/>
        <v>casa</v>
      </c>
      <c r="L4" t="str">
        <f t="shared" si="3"/>
        <v>non</v>
      </c>
      <c r="M4" t="str">
        <f t="shared" si="4"/>
        <v>non</v>
      </c>
    </row>
    <row r="5" spans="1:13">
      <c r="A5" t="s">
        <v>20</v>
      </c>
      <c r="B5" s="1">
        <v>45306</v>
      </c>
      <c r="C5" t="s">
        <v>21</v>
      </c>
      <c r="D5" t="s">
        <v>9</v>
      </c>
      <c r="E5" t="s">
        <v>10</v>
      </c>
      <c r="F5">
        <v>7</v>
      </c>
      <c r="G5">
        <v>7200</v>
      </c>
      <c r="H5" t="s">
        <v>22</v>
      </c>
      <c r="I5">
        <f t="shared" si="0"/>
        <v>50400</v>
      </c>
      <c r="J5" t="str">
        <f t="shared" si="1"/>
        <v>objectif atteint</v>
      </c>
      <c r="K5" t="str">
        <f t="shared" si="2"/>
        <v>autre region</v>
      </c>
      <c r="L5" t="str">
        <f t="shared" si="3"/>
        <v>objectifs PC atteint</v>
      </c>
      <c r="M5" t="str">
        <f t="shared" si="4"/>
        <v>objectifs PC atteint</v>
      </c>
    </row>
    <row r="6" spans="1:13">
      <c r="A6" t="s">
        <v>7</v>
      </c>
      <c r="B6" s="1">
        <v>45311</v>
      </c>
      <c r="C6" t="s">
        <v>23</v>
      </c>
      <c r="D6" t="s">
        <v>14</v>
      </c>
      <c r="E6" t="s">
        <v>15</v>
      </c>
      <c r="F6">
        <v>2</v>
      </c>
      <c r="G6">
        <v>9500</v>
      </c>
      <c r="H6" t="s">
        <v>16</v>
      </c>
      <c r="I6">
        <f t="shared" si="0"/>
        <v>19000</v>
      </c>
      <c r="J6" t="str">
        <f t="shared" si="1"/>
        <v>objectif non atteint</v>
      </c>
      <c r="K6" t="str">
        <f t="shared" si="2"/>
        <v>casa</v>
      </c>
      <c r="L6" t="str">
        <f t="shared" si="3"/>
        <v>non</v>
      </c>
      <c r="M6" t="str">
        <f t="shared" si="4"/>
        <v>non</v>
      </c>
    </row>
    <row r="7" spans="1:13">
      <c r="A7" t="s">
        <v>12</v>
      </c>
      <c r="B7" s="1">
        <v>45316</v>
      </c>
      <c r="C7" t="s">
        <v>24</v>
      </c>
      <c r="D7" t="s">
        <v>9</v>
      </c>
      <c r="E7" t="s">
        <v>10</v>
      </c>
      <c r="F7">
        <v>4</v>
      </c>
      <c r="G7">
        <v>7100</v>
      </c>
      <c r="H7" t="s">
        <v>11</v>
      </c>
      <c r="I7">
        <f t="shared" si="0"/>
        <v>28400</v>
      </c>
      <c r="J7" t="str">
        <f t="shared" si="1"/>
        <v>objectif non atteint</v>
      </c>
      <c r="K7" t="str">
        <f t="shared" si="2"/>
        <v>autre region</v>
      </c>
      <c r="L7" t="str">
        <f t="shared" si="3"/>
        <v>non</v>
      </c>
      <c r="M7" t="str">
        <f t="shared" si="4"/>
        <v>objectifs PC atteint</v>
      </c>
    </row>
    <row r="8" spans="1:13">
      <c r="A8" t="s">
        <v>7</v>
      </c>
      <c r="B8" s="1">
        <v>45319</v>
      </c>
      <c r="C8" t="s">
        <v>25</v>
      </c>
      <c r="D8" t="s">
        <v>18</v>
      </c>
      <c r="E8" t="s">
        <v>19</v>
      </c>
      <c r="F8">
        <v>6</v>
      </c>
      <c r="G8">
        <v>2100</v>
      </c>
      <c r="H8" t="s">
        <v>22</v>
      </c>
      <c r="I8">
        <f t="shared" si="0"/>
        <v>12600</v>
      </c>
      <c r="J8" t="str">
        <f t="shared" si="1"/>
        <v>objectif atteint</v>
      </c>
      <c r="K8" t="str">
        <f t="shared" si="2"/>
        <v>casa</v>
      </c>
      <c r="L8" t="str">
        <f t="shared" si="3"/>
        <v>non</v>
      </c>
      <c r="M8" t="str">
        <f t="shared" si="4"/>
        <v>objectifs PC atteint</v>
      </c>
    </row>
    <row r="9" spans="1:13">
      <c r="E9" t="s">
        <v>33</v>
      </c>
      <c r="F9">
        <f>SUM(F2:F8)</f>
        <v>37</v>
      </c>
      <c r="I9" s="4">
        <f>SUM(I2:I8)</f>
        <v>231400</v>
      </c>
    </row>
    <row r="10" spans="1:13">
      <c r="E10" t="s">
        <v>34</v>
      </c>
      <c r="F10">
        <f>AVERAGE(F2:F8)</f>
        <v>5.2857142857142856</v>
      </c>
      <c r="G10">
        <f>ROUND(F10,1)</f>
        <v>5.3</v>
      </c>
      <c r="H10" t="s">
        <v>41</v>
      </c>
    </row>
    <row r="11" spans="1:13">
      <c r="E11" t="s">
        <v>35</v>
      </c>
      <c r="F11">
        <f>MIN(F2:F8)</f>
        <v>2</v>
      </c>
      <c r="H11" t="s">
        <v>48</v>
      </c>
      <c r="I11" t="s">
        <v>7</v>
      </c>
      <c r="J11">
        <f>SUMIF(A2:A8,I11,F2:F8)</f>
        <v>21</v>
      </c>
    </row>
    <row r="12" spans="1:13">
      <c r="E12" t="s">
        <v>36</v>
      </c>
      <c r="F12">
        <f>MAX(F2:F8)</f>
        <v>10</v>
      </c>
      <c r="I12" t="s">
        <v>12</v>
      </c>
      <c r="J12">
        <f>SUMIF(A3:A9,I12,F3:F9)</f>
        <v>9</v>
      </c>
    </row>
    <row r="13" spans="1:13">
      <c r="E13" s="4" t="s">
        <v>37</v>
      </c>
      <c r="F13" s="4">
        <f>SUMPRODUCT(F2:F8,G2:G8)</f>
        <v>231400</v>
      </c>
      <c r="H13" t="s">
        <v>49</v>
      </c>
      <c r="I13" t="s">
        <v>7</v>
      </c>
      <c r="J13" t="s">
        <v>10</v>
      </c>
      <c r="K13">
        <f>SUMIFS(F2:F8,A2:A8,I13,E2:E8,J13)</f>
        <v>10</v>
      </c>
    </row>
    <row r="14" spans="1:13">
      <c r="E14" t="s">
        <v>38</v>
      </c>
      <c r="F14">
        <f>COUNT(F2:F8)</f>
        <v>7</v>
      </c>
    </row>
    <row r="15" spans="1:13">
      <c r="E15" t="s">
        <v>39</v>
      </c>
      <c r="F15">
        <f>COUNTA(F2:F8)</f>
        <v>7</v>
      </c>
    </row>
    <row r="17" spans="5:9">
      <c r="E17" t="s">
        <v>42</v>
      </c>
      <c r="F17">
        <f>INT(F10)</f>
        <v>5</v>
      </c>
    </row>
    <row r="19" spans="5:9">
      <c r="F19">
        <v>5.2859999999999996</v>
      </c>
      <c r="G19">
        <v>5.3</v>
      </c>
      <c r="H19" s="5">
        <f>(ABS(F19-G19)/F19)*100</f>
        <v>0.26485054861899804</v>
      </c>
      <c r="I19" t="s">
        <v>43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6"/>
  <sheetViews>
    <sheetView workbookViewId="0">
      <selection sqref="A1:D6"/>
    </sheetView>
  </sheetViews>
  <sheetFormatPr baseColWidth="10" defaultRowHeight="14.5"/>
  <sheetData>
    <row r="1" spans="1:4">
      <c r="A1" t="s">
        <v>26</v>
      </c>
      <c r="B1" t="s">
        <v>4</v>
      </c>
      <c r="C1" t="s">
        <v>5</v>
      </c>
      <c r="D1" t="s">
        <v>27</v>
      </c>
    </row>
    <row r="2" spans="1:4">
      <c r="A2" t="s">
        <v>9</v>
      </c>
      <c r="B2" t="s">
        <v>10</v>
      </c>
      <c r="C2">
        <v>7000</v>
      </c>
      <c r="D2">
        <v>25</v>
      </c>
    </row>
    <row r="3" spans="1:4">
      <c r="A3" t="s">
        <v>14</v>
      </c>
      <c r="B3" t="s">
        <v>15</v>
      </c>
      <c r="C3">
        <v>9500</v>
      </c>
      <c r="D3">
        <v>12</v>
      </c>
    </row>
    <row r="4" spans="1:4">
      <c r="A4" t="s">
        <v>18</v>
      </c>
      <c r="B4" t="s">
        <v>19</v>
      </c>
      <c r="C4">
        <v>2100</v>
      </c>
      <c r="D4">
        <v>30</v>
      </c>
    </row>
    <row r="5" spans="1:4">
      <c r="A5" t="s">
        <v>28</v>
      </c>
      <c r="B5" t="s">
        <v>29</v>
      </c>
      <c r="C5">
        <v>1500</v>
      </c>
      <c r="D5">
        <v>18</v>
      </c>
    </row>
    <row r="6" spans="1:4">
      <c r="A6" t="s">
        <v>30</v>
      </c>
      <c r="B6" t="s">
        <v>31</v>
      </c>
      <c r="C6">
        <v>5000</v>
      </c>
      <c r="D6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VENTES</vt:lpstr>
      <vt:lpstr>PRODUITS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2026-01-31T09:31:58Z</dcterms:created>
  <dcterms:modified xsi:type="dcterms:W3CDTF">2026-01-31T13:27:40Z</dcterms:modified>
</cp:coreProperties>
</file>